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1340" windowHeight="6045"/>
  </bookViews>
  <sheets>
    <sheet name="Folha1" sheetId="1" r:id="rId1"/>
    <sheet name="Folha3" sheetId="3" r:id="rId2"/>
  </sheets>
  <calcPr calcId="125725"/>
</workbook>
</file>

<file path=xl/calcChain.xml><?xml version="1.0" encoding="utf-8"?>
<calcChain xmlns="http://schemas.openxmlformats.org/spreadsheetml/2006/main">
  <c r="E82" i="1"/>
  <c r="C31"/>
  <c r="D47"/>
  <c r="C41"/>
  <c r="C43" s="1"/>
  <c r="D33"/>
  <c r="C27"/>
  <c r="C32" s="1"/>
  <c r="D32" s="1"/>
  <c r="D34" s="1"/>
  <c r="C20"/>
  <c r="C17"/>
  <c r="C13"/>
  <c r="C14" s="1"/>
  <c r="D77" l="1"/>
  <c r="F86"/>
  <c r="F85"/>
  <c r="F57"/>
  <c r="E76"/>
  <c r="D76"/>
  <c r="E65"/>
  <c r="E77" s="1"/>
  <c r="E67"/>
  <c r="G18" i="3"/>
  <c r="G20"/>
  <c r="G8"/>
  <c r="E68" i="1"/>
  <c r="E62"/>
  <c r="E71"/>
  <c r="G11" i="3"/>
  <c r="E70" i="1"/>
  <c r="E57"/>
  <c r="G5" i="3"/>
  <c r="G30" s="1"/>
  <c r="E60" i="1" l="1"/>
  <c r="E79" l="1"/>
</calcChain>
</file>

<file path=xl/sharedStrings.xml><?xml version="1.0" encoding="utf-8"?>
<sst xmlns="http://schemas.openxmlformats.org/spreadsheetml/2006/main" count="164" uniqueCount="121">
  <si>
    <t>art.º</t>
  </si>
  <si>
    <t>Deslocações</t>
  </si>
  <si>
    <t xml:space="preserve"> </t>
  </si>
  <si>
    <t>Rendimentos</t>
  </si>
  <si>
    <t>3º, nº6</t>
  </si>
  <si>
    <t>Electricidade</t>
  </si>
  <si>
    <t>Água</t>
  </si>
  <si>
    <t>Telefone fixo</t>
  </si>
  <si>
    <t>Gasolina</t>
  </si>
  <si>
    <t>Curso de formação</t>
  </si>
  <si>
    <t>Reparação automóvel</t>
  </si>
  <si>
    <t>SOMA</t>
  </si>
  <si>
    <t>33º, nº1</t>
  </si>
  <si>
    <t>Tributação autónoma</t>
  </si>
  <si>
    <t>Rendimento líquido</t>
  </si>
  <si>
    <t>28º e 31º</t>
  </si>
  <si>
    <t>Rendas</t>
  </si>
  <si>
    <t>Honorários do TOC</t>
  </si>
  <si>
    <t>Código</t>
  </si>
  <si>
    <t>Art. 20º, nº1 e 2 do CIRS</t>
  </si>
  <si>
    <t>art.5, nº2, h) do CIRS</t>
  </si>
  <si>
    <t>Rend líq cat B</t>
  </si>
  <si>
    <t xml:space="preserve">Freelancer </t>
  </si>
  <si>
    <t>NOTA: é melhor pois se fosse  contab organizada:</t>
  </si>
  <si>
    <t>Rend Líq</t>
  </si>
  <si>
    <t>Rend Liq,</t>
  </si>
  <si>
    <t>seria um encargo adicional</t>
  </si>
  <si>
    <t xml:space="preserve">Reg simp </t>
  </si>
  <si>
    <t xml:space="preserve">havendo o encargo com o TOC que, apesar de diminuir o RL, </t>
  </si>
  <si>
    <t>Juvenal</t>
  </si>
  <si>
    <t>Clara</t>
  </si>
  <si>
    <t>Reg contabilidade geral</t>
  </si>
  <si>
    <t>de Rend Líq</t>
  </si>
  <si>
    <t>no reg simplificado</t>
  </si>
  <si>
    <t>Arquitecto</t>
  </si>
  <si>
    <t>publicitário</t>
  </si>
  <si>
    <t>Masssagista</t>
  </si>
  <si>
    <t>Música</t>
  </si>
  <si>
    <t>Soc transparência fiscal: como existe prejuízo fiscal, a matéria colectável é nula.</t>
  </si>
  <si>
    <t>O Rend Líq da Cat B é a soma algébrica dos rendimentos líquidos das diversas</t>
  </si>
  <si>
    <t xml:space="preserve">actividades do casal, ou seja, </t>
  </si>
  <si>
    <t>Só se fosse negativo é que se aplicava o art.55º, nº3,c)  (reporte nos próximos 6 anos)</t>
  </si>
  <si>
    <t>Art. 6º, nº1,b) e nº4 do CIRC</t>
  </si>
  <si>
    <t>Os lucros não são considerados rendimentos de capitais</t>
  </si>
  <si>
    <t>Este prejuízo seria reportável na sociedade nos próximos 6 anos.</t>
  </si>
  <si>
    <t>Só em anos em que a mat colectável da sociedade for positiva se imputa.</t>
  </si>
  <si>
    <t xml:space="preserve"> 50000-750-2400/3-0,25*(750*12+360+640+1800)</t>
  </si>
  <si>
    <t>Cont. organ.</t>
  </si>
  <si>
    <t>Exº 2</t>
  </si>
  <si>
    <t>Código 4012 (consultor fiscal)</t>
  </si>
  <si>
    <t>NOTA: é melhor que 70%</t>
  </si>
  <si>
    <t>Depreciação do computador</t>
  </si>
  <si>
    <t>Depreciação do automóvel</t>
  </si>
  <si>
    <t>Odenados + encargos patronais</t>
  </si>
  <si>
    <t>Seguro automóvel</t>
  </si>
  <si>
    <t>34º,1,e) do IRC</t>
  </si>
  <si>
    <t>(s/ adiantamento, para ser comparável)</t>
  </si>
  <si>
    <t>Máx. 0,1</t>
  </si>
  <si>
    <t>TA art. 73º</t>
  </si>
  <si>
    <t>Imp único de circulação</t>
  </si>
  <si>
    <t>TA 10% art. 73º</t>
  </si>
  <si>
    <t xml:space="preserve">É melhor a contabilidade organizada pois o diferencial de rendimentos líquidos é muito elevado, </t>
  </si>
  <si>
    <t>sendo seguro que a TA não é de montante a poder compensar a diferença dos rendimentos líquidos.</t>
  </si>
  <si>
    <t>Reg. Simplif.</t>
  </si>
  <si>
    <t>Despesas de representação</t>
  </si>
  <si>
    <t>Seguro recheio escritório</t>
  </si>
  <si>
    <t>Gastos</t>
  </si>
  <si>
    <t>Gastos aceites</t>
  </si>
  <si>
    <t>Material de  escritório</t>
  </si>
  <si>
    <t>Grupo I</t>
  </si>
  <si>
    <t>1)</t>
  </si>
  <si>
    <t>Juros ilíquidos de suprimentos</t>
  </si>
  <si>
    <t>Categoria E (art.º5º, nº2, d)</t>
  </si>
  <si>
    <t>Retenção na fonte</t>
  </si>
  <si>
    <t>A título definitivo ou por conta (por  opção); art.71º, nº1, c) e nº 6</t>
  </si>
  <si>
    <t>Prémio de reembolso de obrig cupão zero</t>
  </si>
  <si>
    <t>Categoria E (art.º5º, nº2, c) e nº5)</t>
  </si>
  <si>
    <t>A título definitivo ou por conta (por  opção); art.71º, nº1, b) e nº 6</t>
  </si>
  <si>
    <t>Direitos de autor de obra publicitária</t>
  </si>
  <si>
    <t>Categoria B (art.3º, nº1, c))</t>
  </si>
  <si>
    <t>A título de pagamento por conta; art.101º, n º1, a)</t>
  </si>
  <si>
    <t xml:space="preserve">Não beneficia da redução de 50% EBF, art. 58º (no nº2, excluem-se as obras publicitárias) </t>
  </si>
  <si>
    <t>2)</t>
  </si>
  <si>
    <t>Quanto a retenção na fonte, existe dispensa para o subsísido de renda de casa e para a aquisição do automóvel (art. 99º, nº1)</t>
  </si>
  <si>
    <t>Base</t>
  </si>
  <si>
    <t>Ordenado mensal</t>
  </si>
  <si>
    <t>Art.1º, 1, a) e nº 2</t>
  </si>
  <si>
    <t>Excesso das ajudas de custo</t>
  </si>
  <si>
    <t>DL nº137/2010: máximo € 50,2/dia</t>
  </si>
  <si>
    <t>Art.1º,3, d)</t>
  </si>
  <si>
    <t>Subsídio de renda de casa</t>
  </si>
  <si>
    <t xml:space="preserve">Art.1º,3, c), 4 </t>
  </si>
  <si>
    <t>Viagem de turismo</t>
  </si>
  <si>
    <t>Art.1º,3, c), 6</t>
  </si>
  <si>
    <t>Sujeito a retenção na fonte das remun mês</t>
  </si>
  <si>
    <t>Nota 1</t>
  </si>
  <si>
    <t>Subsídio de férias</t>
  </si>
  <si>
    <t>Nota 2</t>
  </si>
  <si>
    <t>Retenção na fonte IRS</t>
  </si>
  <si>
    <t>Nota 1: A tabela é a dos casados, único titular, pois a mulher não aufere quaisquer rendimentos englobados ( art. º 2º, nº3 do DL 42/91)</t>
  </si>
  <si>
    <t>A taxa de retenção na fonte sobre a parte fixa+variável é de 27,5% e arredonda-se para baixo (nº2 do art.6º do DL nº 42/91)</t>
  </si>
  <si>
    <t xml:space="preserve">Nota 2: A retenção  na fonte sobre o sub de férias é à taxa do subsídio total (ver nº5 do art.3º so DL 42/91), ou seja, 13%. </t>
  </si>
  <si>
    <t>Nota 3: Apesar de não haver retenção  na fonte, há sujeição a IRS relativamente à aquisição do  automóvel pelo seguinte valor:</t>
  </si>
  <si>
    <t>Valor de mercado</t>
  </si>
  <si>
    <t xml:space="preserve">   Portaria 383/2003 </t>
  </si>
  <si>
    <t>Valor de aquisição pelo trabalhador</t>
  </si>
  <si>
    <t>Base tributável na categoria A</t>
  </si>
  <si>
    <t>Art. 24º, nº 6)</t>
  </si>
  <si>
    <t>3)</t>
  </si>
  <si>
    <t>A prima do André está cá sujeita a IRS relativamente aos rendimentos do estabelecimento estável à taxa do art. 72º, nº2 (25%), ou seja,  sobre</t>
  </si>
  <si>
    <t>o rendimento líquido da categoria B que cá auferir (art. 18º, nº 1, e)). A sociedade portuguesa deverá fazer retenção na fonte à taxa de 21,5% (art.101º,  nº1, b))</t>
  </si>
  <si>
    <t xml:space="preserve">Retenção na fonte pela sociedade portuguesa: </t>
  </si>
  <si>
    <t>(por conta do imposto devido a final)</t>
  </si>
  <si>
    <t>Grupo II</t>
  </si>
  <si>
    <t>Grupo III</t>
  </si>
  <si>
    <t>São mais justos benefícios do tipo de deduções à colecta (com existem actualmente) pois o montante da poupança fiscal não depende do escalão em que o contribuinte se encontre.</t>
  </si>
  <si>
    <t>Já uma redução da base tributável favorece contribuintes em escalões mais elevados do IRS.</t>
  </si>
  <si>
    <t>A forma mais eficaz de arrecadar o IRS relativo a não residentes é a retenção na fonte a título definitivo pois é a entidade  pagadora que fica responsável pela entrega do imposto</t>
  </si>
  <si>
    <t>ao Estado (actua como substituto fiscal), após ter efectuado um pagamento ao não residente já líquido do montante do imposto.</t>
  </si>
  <si>
    <t>Aquisição do automóvel pelo trabalhador</t>
  </si>
  <si>
    <t xml:space="preserve">Dispensa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</si>
</sst>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E_s_c_._-;\-* #,##0.00\ _E_s_c_._-;_-* &quot;-&quot;??\ _E_s_c_._-;_-@_-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164" fontId="2" fillId="0" borderId="0" xfId="1" applyFont="1"/>
    <xf numFmtId="164" fontId="4" fillId="0" borderId="0" xfId="1" applyFont="1"/>
    <xf numFmtId="164" fontId="0" fillId="0" borderId="0" xfId="1" applyFont="1"/>
    <xf numFmtId="164" fontId="2" fillId="0" borderId="0" xfId="0" applyNumberFormat="1" applyFont="1"/>
    <xf numFmtId="16" fontId="0" fillId="0" borderId="0" xfId="0" applyNumberFormat="1"/>
    <xf numFmtId="0" fontId="0" fillId="0" borderId="0" xfId="0" applyFill="1"/>
    <xf numFmtId="0" fontId="0" fillId="0" borderId="3" xfId="0" applyBorder="1"/>
    <xf numFmtId="4" fontId="0" fillId="0" borderId="3" xfId="0" applyNumberFormat="1" applyBorder="1"/>
    <xf numFmtId="0" fontId="0" fillId="0" borderId="3" xfId="0" applyBorder="1" applyAlignment="1">
      <alignment horizontal="right"/>
    </xf>
    <xf numFmtId="4" fontId="2" fillId="0" borderId="3" xfId="0" applyNumberFormat="1" applyFont="1" applyBorder="1"/>
    <xf numFmtId="0" fontId="0" fillId="0" borderId="4" xfId="0" applyBorder="1"/>
    <xf numFmtId="4" fontId="0" fillId="0" borderId="4" xfId="0" applyNumberFormat="1" applyBorder="1"/>
    <xf numFmtId="4" fontId="0" fillId="2" borderId="4" xfId="0" applyNumberFormat="1" applyFill="1" applyBorder="1"/>
    <xf numFmtId="4" fontId="2" fillId="0" borderId="4" xfId="0" applyNumberFormat="1" applyFont="1" applyBorder="1"/>
    <xf numFmtId="4" fontId="3" fillId="0" borderId="3" xfId="0" applyNumberFormat="1" applyFont="1" applyFill="1" applyBorder="1"/>
    <xf numFmtId="4" fontId="6" fillId="0" borderId="3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4" fontId="0" fillId="0" borderId="5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8" xfId="0" applyNumberFormat="1" applyFill="1" applyBorder="1"/>
    <xf numFmtId="0" fontId="2" fillId="0" borderId="0" xfId="0" applyFont="1"/>
    <xf numFmtId="0" fontId="6" fillId="0" borderId="3" xfId="0" applyFont="1" applyBorder="1"/>
    <xf numFmtId="4" fontId="6" fillId="0" borderId="3" xfId="0" applyNumberFormat="1" applyFont="1" applyBorder="1"/>
    <xf numFmtId="4" fontId="6" fillId="0" borderId="4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8" fillId="0" borderId="0" xfId="0" applyFont="1"/>
    <xf numFmtId="43" fontId="7" fillId="0" borderId="0" xfId="1" applyNumberFormat="1" applyFont="1"/>
    <xf numFmtId="4" fontId="7" fillId="0" borderId="9" xfId="0" applyNumberFormat="1" applyFont="1" applyBorder="1"/>
    <xf numFmtId="4" fontId="7" fillId="0" borderId="0" xfId="0" applyNumberFormat="1" applyFont="1" applyBorder="1"/>
    <xf numFmtId="0" fontId="9" fillId="0" borderId="0" xfId="0" applyFont="1"/>
    <xf numFmtId="4" fontId="9" fillId="0" borderId="0" xfId="0" applyNumberFormat="1" applyFont="1"/>
    <xf numFmtId="4" fontId="10" fillId="0" borderId="0" xfId="0" applyNumberFormat="1" applyFont="1"/>
    <xf numFmtId="43" fontId="0" fillId="0" borderId="0" xfId="1" applyNumberFormat="1" applyFont="1"/>
    <xf numFmtId="4" fontId="0" fillId="3" borderId="0" xfId="0" applyNumberFormat="1" applyFill="1"/>
    <xf numFmtId="4" fontId="8" fillId="3" borderId="0" xfId="0" applyNumberFormat="1" applyFont="1" applyFill="1"/>
    <xf numFmtId="4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44" workbookViewId="0">
      <selection activeCell="J82" sqref="J82"/>
    </sheetView>
  </sheetViews>
  <sheetFormatPr defaultRowHeight="12.75"/>
  <cols>
    <col min="1" max="1" width="2.85546875" customWidth="1"/>
    <col min="2" max="2" width="35.42578125" customWidth="1"/>
    <col min="3" max="3" width="27.42578125" customWidth="1"/>
    <col min="4" max="4" width="15.28515625" customWidth="1"/>
    <col min="5" max="5" width="13.85546875" customWidth="1"/>
    <col min="6" max="6" width="11" customWidth="1"/>
    <col min="7" max="7" width="13.28515625" customWidth="1"/>
  </cols>
  <sheetData>
    <row r="1" spans="1:5" hidden="1"/>
    <row r="2" spans="1:5">
      <c r="B2" s="28" t="s">
        <v>69</v>
      </c>
    </row>
    <row r="4" spans="1:5">
      <c r="A4" s="18" t="s">
        <v>70</v>
      </c>
      <c r="B4" s="18" t="s">
        <v>115</v>
      </c>
    </row>
    <row r="5" spans="1:5">
      <c r="B5" s="18" t="s">
        <v>116</v>
      </c>
    </row>
    <row r="7" spans="1:5">
      <c r="A7" s="18" t="s">
        <v>82</v>
      </c>
      <c r="B7" s="18" t="s">
        <v>117</v>
      </c>
    </row>
    <row r="8" spans="1:5">
      <c r="B8" s="18" t="s">
        <v>118</v>
      </c>
    </row>
    <row r="11" spans="1:5" ht="15">
      <c r="B11" s="32" t="s">
        <v>113</v>
      </c>
    </row>
    <row r="12" spans="1:5">
      <c r="A12" t="s">
        <v>70</v>
      </c>
    </row>
    <row r="13" spans="1:5">
      <c r="B13" t="s">
        <v>71</v>
      </c>
      <c r="C13" s="1">
        <f>2550/0.75</f>
        <v>3400</v>
      </c>
      <c r="D13" s="1"/>
      <c r="E13" t="s">
        <v>72</v>
      </c>
    </row>
    <row r="14" spans="1:5">
      <c r="B14" t="s">
        <v>73</v>
      </c>
      <c r="C14" s="1">
        <f>0.25*C13</f>
        <v>850</v>
      </c>
      <c r="D14" s="1"/>
      <c r="E14" t="s">
        <v>74</v>
      </c>
    </row>
    <row r="15" spans="1:5">
      <c r="C15" s="1"/>
      <c r="D15" s="1"/>
    </row>
    <row r="16" spans="1:5">
      <c r="B16" t="s">
        <v>75</v>
      </c>
      <c r="C16" s="1">
        <v>75</v>
      </c>
      <c r="D16" s="1"/>
      <c r="E16" t="s">
        <v>76</v>
      </c>
    </row>
    <row r="17" spans="1:7">
      <c r="B17" t="s">
        <v>73</v>
      </c>
      <c r="C17" s="1">
        <f>0.25*C16</f>
        <v>18.75</v>
      </c>
      <c r="D17" s="1"/>
      <c r="E17" t="s">
        <v>77</v>
      </c>
    </row>
    <row r="18" spans="1:7">
      <c r="C18" s="1"/>
      <c r="D18" s="1"/>
    </row>
    <row r="19" spans="1:7">
      <c r="B19" t="s">
        <v>78</v>
      </c>
      <c r="C19" s="1">
        <v>500</v>
      </c>
      <c r="D19" s="1"/>
      <c r="E19" t="s">
        <v>79</v>
      </c>
    </row>
    <row r="20" spans="1:7">
      <c r="B20" t="s">
        <v>73</v>
      </c>
      <c r="C20" s="1">
        <f>0.165*C19</f>
        <v>82.5</v>
      </c>
      <c r="D20" s="1"/>
      <c r="E20" t="s">
        <v>80</v>
      </c>
    </row>
    <row r="21" spans="1:7">
      <c r="C21" s="1"/>
      <c r="D21" s="1"/>
      <c r="E21" t="s">
        <v>81</v>
      </c>
    </row>
    <row r="22" spans="1:7">
      <c r="C22" s="1"/>
      <c r="D22" s="1"/>
    </row>
    <row r="23" spans="1:7">
      <c r="A23" t="s">
        <v>82</v>
      </c>
      <c r="B23" t="s">
        <v>2</v>
      </c>
      <c r="C23" s="1"/>
      <c r="D23" s="1"/>
    </row>
    <row r="24" spans="1:7">
      <c r="B24" t="s">
        <v>83</v>
      </c>
      <c r="C24" s="1"/>
      <c r="D24" s="1"/>
    </row>
    <row r="25" spans="1:7">
      <c r="C25" s="1" t="s">
        <v>84</v>
      </c>
      <c r="D25" s="1" t="s">
        <v>73</v>
      </c>
      <c r="F25" t="s">
        <v>2</v>
      </c>
      <c r="G25" t="s">
        <v>2</v>
      </c>
    </row>
    <row r="26" spans="1:7">
      <c r="B26" t="s">
        <v>85</v>
      </c>
      <c r="C26" s="43">
        <v>1800</v>
      </c>
      <c r="D26" s="1"/>
      <c r="E26" t="s">
        <v>86</v>
      </c>
      <c r="F26" t="s">
        <v>2</v>
      </c>
    </row>
    <row r="27" spans="1:7">
      <c r="B27" t="s">
        <v>87</v>
      </c>
      <c r="C27" s="43">
        <f>(80-50.2)*3</f>
        <v>89.399999999999991</v>
      </c>
      <c r="D27" s="1"/>
      <c r="E27" t="s">
        <v>88</v>
      </c>
    </row>
    <row r="28" spans="1:7">
      <c r="C28" s="1"/>
      <c r="D28" s="1"/>
      <c r="E28" t="s">
        <v>89</v>
      </c>
    </row>
    <row r="29" spans="1:7">
      <c r="B29" t="s">
        <v>90</v>
      </c>
      <c r="C29" s="1">
        <v>500</v>
      </c>
      <c r="D29" s="45" t="s">
        <v>120</v>
      </c>
      <c r="E29" t="s">
        <v>91</v>
      </c>
      <c r="F29" t="s">
        <v>2</v>
      </c>
    </row>
    <row r="30" spans="1:7">
      <c r="B30" t="s">
        <v>92</v>
      </c>
      <c r="C30" s="43">
        <v>4000</v>
      </c>
      <c r="D30" s="1"/>
      <c r="E30" t="s">
        <v>93</v>
      </c>
    </row>
    <row r="31" spans="1:7">
      <c r="B31" s="18" t="s">
        <v>119</v>
      </c>
      <c r="C31" s="1">
        <f>C43</f>
        <v>8899.9999999999964</v>
      </c>
      <c r="D31" s="45" t="s">
        <v>120</v>
      </c>
    </row>
    <row r="32" spans="1:7" ht="15">
      <c r="B32" s="33" t="s">
        <v>94</v>
      </c>
      <c r="C32" s="44">
        <f>C26+C27+C30</f>
        <v>5889.4</v>
      </c>
      <c r="D32" s="34">
        <f>0.275*C32-0.59</f>
        <v>1618.9950000000001</v>
      </c>
      <c r="E32" t="s">
        <v>95</v>
      </c>
    </row>
    <row r="33" spans="1:7" ht="15.75" thickBot="1">
      <c r="B33" s="35" t="s">
        <v>96</v>
      </c>
      <c r="C33" s="34">
        <v>900</v>
      </c>
      <c r="D33" s="34">
        <f>0.13*C33</f>
        <v>117</v>
      </c>
      <c r="E33" t="s">
        <v>97</v>
      </c>
      <c r="F33" t="s">
        <v>2</v>
      </c>
    </row>
    <row r="34" spans="1:7" ht="15.75" thickBot="1">
      <c r="B34" t="s">
        <v>98</v>
      </c>
      <c r="C34" s="36"/>
      <c r="D34" s="37">
        <f>D32+D33</f>
        <v>1735.9950000000001</v>
      </c>
      <c r="E34" s="32" t="s">
        <v>2</v>
      </c>
      <c r="F34" s="36" t="s">
        <v>2</v>
      </c>
      <c r="G34" s="38" t="s">
        <v>2</v>
      </c>
    </row>
    <row r="35" spans="1:7">
      <c r="C35" s="1"/>
      <c r="D35" s="1"/>
    </row>
    <row r="36" spans="1:7">
      <c r="B36" t="s">
        <v>99</v>
      </c>
      <c r="C36" s="1"/>
      <c r="D36" s="1"/>
    </row>
    <row r="37" spans="1:7">
      <c r="B37" t="s">
        <v>100</v>
      </c>
      <c r="C37" s="1"/>
      <c r="D37" s="1"/>
    </row>
    <row r="38" spans="1:7">
      <c r="B38" t="s">
        <v>101</v>
      </c>
      <c r="C38" s="1"/>
      <c r="D38" s="1"/>
    </row>
    <row r="39" spans="1:7">
      <c r="B39" t="s">
        <v>102</v>
      </c>
      <c r="C39" s="1"/>
      <c r="D39" s="1"/>
    </row>
    <row r="40" spans="1:7">
      <c r="B40" t="s">
        <v>2</v>
      </c>
      <c r="C40" s="1"/>
      <c r="D40" s="1"/>
    </row>
    <row r="41" spans="1:7">
      <c r="B41" t="s">
        <v>103</v>
      </c>
      <c r="C41" s="1">
        <f>42000*(1-0.55)</f>
        <v>18899.999999999996</v>
      </c>
      <c r="D41" s="1" t="s">
        <v>104</v>
      </c>
    </row>
    <row r="42" spans="1:7">
      <c r="B42" t="s">
        <v>105</v>
      </c>
      <c r="C42" s="1">
        <v>10000</v>
      </c>
      <c r="D42" s="1"/>
    </row>
    <row r="43" spans="1:7" ht="15">
      <c r="B43" s="39" t="s">
        <v>106</v>
      </c>
      <c r="C43" s="40">
        <f>C41-C42</f>
        <v>8899.9999999999964</v>
      </c>
      <c r="D43" s="41" t="s">
        <v>107</v>
      </c>
    </row>
    <row r="45" spans="1:7">
      <c r="A45" t="s">
        <v>108</v>
      </c>
      <c r="B45" t="s">
        <v>109</v>
      </c>
    </row>
    <row r="46" spans="1:7">
      <c r="B46" t="s">
        <v>110</v>
      </c>
    </row>
    <row r="47" spans="1:7">
      <c r="B47" t="s">
        <v>111</v>
      </c>
      <c r="D47" s="42">
        <f>5500*0.215</f>
        <v>1182.5</v>
      </c>
      <c r="E47" t="s">
        <v>112</v>
      </c>
    </row>
    <row r="48" spans="1:7">
      <c r="D48" s="42"/>
    </row>
    <row r="51" spans="1:8">
      <c r="A51" t="s">
        <v>2</v>
      </c>
      <c r="B51" s="28" t="s">
        <v>114</v>
      </c>
    </row>
    <row r="52" spans="1:8">
      <c r="A52" s="18" t="s">
        <v>70</v>
      </c>
      <c r="B52" s="18" t="s">
        <v>2</v>
      </c>
      <c r="C52" s="28" t="s">
        <v>49</v>
      </c>
    </row>
    <row r="54" spans="1:8">
      <c r="A54" t="s">
        <v>2</v>
      </c>
      <c r="C54" s="8"/>
      <c r="D54" s="8"/>
      <c r="E54" s="12" t="s">
        <v>47</v>
      </c>
      <c r="F54" s="29" t="s">
        <v>63</v>
      </c>
    </row>
    <row r="55" spans="1:8">
      <c r="C55" s="8" t="s">
        <v>2</v>
      </c>
      <c r="D55" s="8"/>
      <c r="E55" s="12"/>
      <c r="F55" s="8"/>
    </row>
    <row r="56" spans="1:8">
      <c r="C56" s="8"/>
      <c r="D56" s="8"/>
      <c r="E56" s="12"/>
      <c r="F56" s="8"/>
      <c r="G56" t="s">
        <v>0</v>
      </c>
    </row>
    <row r="57" spans="1:8">
      <c r="C57" s="8" t="s">
        <v>3</v>
      </c>
      <c r="D57" s="9"/>
      <c r="E57" s="13">
        <f>70000</f>
        <v>70000</v>
      </c>
      <c r="F57" s="17">
        <f>70000+10000</f>
        <v>80000</v>
      </c>
      <c r="G57" s="1" t="s">
        <v>4</v>
      </c>
    </row>
    <row r="58" spans="1:8">
      <c r="C58" s="8"/>
      <c r="D58" s="9"/>
      <c r="E58" s="13"/>
      <c r="F58" s="16" t="s">
        <v>2</v>
      </c>
      <c r="G58" s="1"/>
    </row>
    <row r="59" spans="1:8">
      <c r="A59" t="s">
        <v>2</v>
      </c>
      <c r="C59" s="8"/>
      <c r="D59" s="30" t="s">
        <v>66</v>
      </c>
      <c r="E59" s="31" t="s">
        <v>67</v>
      </c>
      <c r="F59" s="9"/>
      <c r="G59" s="1" t="s">
        <v>0</v>
      </c>
    </row>
    <row r="60" spans="1:8">
      <c r="A60" s="7"/>
      <c r="C60" s="8" t="s">
        <v>1</v>
      </c>
      <c r="D60" s="9">
        <v>8500</v>
      </c>
      <c r="E60" s="13">
        <f>0.1*E57</f>
        <v>7000</v>
      </c>
      <c r="F60" s="9" t="s">
        <v>2</v>
      </c>
      <c r="G60" s="1" t="s">
        <v>12</v>
      </c>
      <c r="H60" t="s">
        <v>57</v>
      </c>
    </row>
    <row r="61" spans="1:8">
      <c r="A61" s="7"/>
      <c r="C61" s="29" t="s">
        <v>64</v>
      </c>
      <c r="D61" s="9">
        <v>3900</v>
      </c>
      <c r="E61" s="14">
        <v>3900</v>
      </c>
      <c r="F61" s="9"/>
      <c r="G61" s="1" t="s">
        <v>58</v>
      </c>
    </row>
    <row r="62" spans="1:8">
      <c r="A62" s="7"/>
      <c r="C62" s="8" t="s">
        <v>5</v>
      </c>
      <c r="D62" s="9">
        <v>900</v>
      </c>
      <c r="E62" s="13">
        <f>D62</f>
        <v>900</v>
      </c>
      <c r="F62" s="9"/>
      <c r="G62" s="1"/>
    </row>
    <row r="63" spans="1:8">
      <c r="A63" s="7"/>
      <c r="C63" s="8" t="s">
        <v>6</v>
      </c>
      <c r="D63" s="9">
        <v>400</v>
      </c>
      <c r="E63" s="13">
        <v>400</v>
      </c>
      <c r="F63" s="9"/>
      <c r="G63" s="1"/>
    </row>
    <row r="64" spans="1:8">
      <c r="A64" s="7"/>
      <c r="C64" s="8" t="s">
        <v>7</v>
      </c>
      <c r="D64" s="9">
        <v>2050</v>
      </c>
      <c r="E64" s="13">
        <v>2050</v>
      </c>
      <c r="F64" s="9"/>
      <c r="G64" s="1"/>
    </row>
    <row r="65" spans="1:7">
      <c r="A65" s="7"/>
      <c r="C65" s="8" t="s">
        <v>53</v>
      </c>
      <c r="D65" s="9">
        <v>11750</v>
      </c>
      <c r="E65" s="13">
        <f>D65</f>
        <v>11750</v>
      </c>
      <c r="F65" s="9"/>
      <c r="G65" s="1"/>
    </row>
    <row r="66" spans="1:7">
      <c r="A66" s="7"/>
      <c r="C66" s="29" t="s">
        <v>68</v>
      </c>
      <c r="D66" s="9">
        <v>850</v>
      </c>
      <c r="E66" s="13">
        <v>850</v>
      </c>
      <c r="F66" s="9"/>
      <c r="G66" s="1"/>
    </row>
    <row r="67" spans="1:7">
      <c r="A67" s="7"/>
      <c r="C67" s="8" t="s">
        <v>16</v>
      </c>
      <c r="D67" s="9">
        <v>6000</v>
      </c>
      <c r="E67" s="13">
        <f>D67</f>
        <v>6000</v>
      </c>
      <c r="F67" s="9"/>
      <c r="G67" s="1"/>
    </row>
    <row r="68" spans="1:7">
      <c r="A68" s="7"/>
      <c r="C68" s="8" t="s">
        <v>17</v>
      </c>
      <c r="D68" s="9">
        <v>1800</v>
      </c>
      <c r="E68" s="13">
        <f>D68</f>
        <v>1800</v>
      </c>
      <c r="F68" s="9"/>
      <c r="G68" s="1"/>
    </row>
    <row r="69" spans="1:7">
      <c r="A69" s="7"/>
      <c r="C69" s="8" t="s">
        <v>9</v>
      </c>
      <c r="D69" s="9">
        <v>2100</v>
      </c>
      <c r="E69" s="13">
        <v>2100</v>
      </c>
      <c r="F69" s="9"/>
      <c r="G69" s="1"/>
    </row>
    <row r="70" spans="1:7">
      <c r="A70" s="7"/>
      <c r="C70" s="8" t="s">
        <v>54</v>
      </c>
      <c r="D70" s="9">
        <v>1430</v>
      </c>
      <c r="E70" s="14">
        <f>D70</f>
        <v>1430</v>
      </c>
      <c r="F70" s="9"/>
      <c r="G70" s="1" t="s">
        <v>58</v>
      </c>
    </row>
    <row r="71" spans="1:7">
      <c r="A71" s="7"/>
      <c r="C71" s="8" t="s">
        <v>59</v>
      </c>
      <c r="D71" s="9">
        <v>127</v>
      </c>
      <c r="E71" s="14">
        <f>D71</f>
        <v>127</v>
      </c>
      <c r="F71" s="9"/>
      <c r="G71" s="1" t="s">
        <v>58</v>
      </c>
    </row>
    <row r="72" spans="1:7">
      <c r="A72" s="7"/>
      <c r="C72" s="8" t="s">
        <v>8</v>
      </c>
      <c r="D72" s="9">
        <v>2250</v>
      </c>
      <c r="E72" s="14">
        <v>2250</v>
      </c>
      <c r="F72" s="9"/>
      <c r="G72" s="1" t="s">
        <v>58</v>
      </c>
    </row>
    <row r="73" spans="1:7">
      <c r="A73" s="7"/>
      <c r="C73" s="8" t="s">
        <v>10</v>
      </c>
      <c r="D73" s="9">
        <v>870</v>
      </c>
      <c r="E73" s="14">
        <v>870</v>
      </c>
      <c r="F73" s="9"/>
      <c r="G73" s="1" t="s">
        <v>58</v>
      </c>
    </row>
    <row r="74" spans="1:7">
      <c r="A74" s="7"/>
      <c r="C74" s="29" t="s">
        <v>65</v>
      </c>
      <c r="D74" s="9">
        <v>250</v>
      </c>
      <c r="E74" s="13">
        <v>250</v>
      </c>
      <c r="F74" s="9"/>
      <c r="G74" s="1"/>
    </row>
    <row r="75" spans="1:7">
      <c r="A75" s="7"/>
      <c r="C75" s="8" t="s">
        <v>51</v>
      </c>
      <c r="D75" s="9">
        <v>2000</v>
      </c>
      <c r="E75" s="13">
        <v>2000</v>
      </c>
      <c r="F75" s="9"/>
      <c r="G75" s="1"/>
    </row>
    <row r="76" spans="1:7">
      <c r="A76" s="7"/>
      <c r="C76" s="8" t="s">
        <v>52</v>
      </c>
      <c r="D76" s="9">
        <f>43000*0.25</f>
        <v>10750</v>
      </c>
      <c r="E76" s="14">
        <f>40000*0.25</f>
        <v>10000</v>
      </c>
      <c r="F76" s="9"/>
      <c r="G76" s="1" t="s">
        <v>55</v>
      </c>
    </row>
    <row r="77" spans="1:7">
      <c r="C77" s="10" t="s">
        <v>11</v>
      </c>
      <c r="D77" s="11">
        <f>D60+D61+D62+D63+D64+D65+D66+D67+D68+D69+D70+D71+D72+D73+D74+D75+D76</f>
        <v>55927</v>
      </c>
      <c r="E77" s="15">
        <f>E60+E61+E62+E63+E64+E65+E66+E67+E68+E69+E70+E71+E72+E73+E74+E75+E76</f>
        <v>53677</v>
      </c>
      <c r="F77" s="9"/>
      <c r="G77" s="1" t="s">
        <v>58</v>
      </c>
    </row>
    <row r="78" spans="1:7">
      <c r="C78" s="8"/>
      <c r="D78" s="9"/>
      <c r="E78" s="13"/>
      <c r="F78" s="9"/>
      <c r="G78" s="1"/>
    </row>
    <row r="79" spans="1:7">
      <c r="C79" s="8" t="s">
        <v>14</v>
      </c>
      <c r="D79" s="9"/>
      <c r="E79" s="15">
        <f>E57-E77</f>
        <v>16323</v>
      </c>
      <c r="F79" s="9" t="s">
        <v>2</v>
      </c>
      <c r="G79" s="1"/>
    </row>
    <row r="80" spans="1:7">
      <c r="C80" s="8"/>
      <c r="D80" s="9"/>
      <c r="E80" s="9"/>
      <c r="F80" s="9"/>
      <c r="G80" s="1"/>
    </row>
    <row r="81" spans="1:7" ht="13.5" thickBot="1">
      <c r="C81" s="21"/>
      <c r="D81" s="22"/>
      <c r="E81" s="22"/>
      <c r="F81" s="9"/>
      <c r="G81" s="1"/>
    </row>
    <row r="82" spans="1:7" ht="13.5" thickBot="1">
      <c r="C82" s="25" t="s">
        <v>13</v>
      </c>
      <c r="D82" s="26"/>
      <c r="E82" s="27">
        <f>(E61+E70+E71+E72+E73+E76)*0.1</f>
        <v>1857.7</v>
      </c>
      <c r="F82" s="20"/>
      <c r="G82" s="1" t="s">
        <v>60</v>
      </c>
    </row>
    <row r="83" spans="1:7">
      <c r="C83" s="23"/>
      <c r="D83" s="24"/>
      <c r="E83" s="24"/>
      <c r="F83" s="9"/>
      <c r="G83" s="1"/>
    </row>
    <row r="84" spans="1:7">
      <c r="C84" s="8"/>
      <c r="D84" s="9"/>
      <c r="E84" s="9"/>
      <c r="F84" s="9"/>
      <c r="G84" s="1" t="s">
        <v>0</v>
      </c>
    </row>
    <row r="85" spans="1:7">
      <c r="C85" s="8" t="s">
        <v>14</v>
      </c>
      <c r="D85" s="9"/>
      <c r="E85" s="9" t="s">
        <v>2</v>
      </c>
      <c r="F85" s="9">
        <f>F57*0.7</f>
        <v>56000</v>
      </c>
      <c r="G85" s="1" t="s">
        <v>15</v>
      </c>
    </row>
    <row r="86" spans="1:7">
      <c r="C86" s="8" t="s">
        <v>56</v>
      </c>
      <c r="D86" s="9"/>
      <c r="E86" s="9" t="s">
        <v>2</v>
      </c>
      <c r="F86" s="9">
        <f>E57*0.7</f>
        <v>49000</v>
      </c>
      <c r="G86" s="1"/>
    </row>
    <row r="87" spans="1:7">
      <c r="D87" s="1"/>
      <c r="E87" s="1"/>
      <c r="F87" s="1"/>
      <c r="G87" s="1"/>
    </row>
    <row r="88" spans="1:7">
      <c r="A88" s="18" t="s">
        <v>82</v>
      </c>
      <c r="B88" s="18" t="s">
        <v>2</v>
      </c>
      <c r="C88" s="18" t="s">
        <v>61</v>
      </c>
      <c r="D88" s="1"/>
      <c r="E88" s="1"/>
      <c r="F88" s="1"/>
      <c r="G88" s="1"/>
    </row>
    <row r="89" spans="1:7">
      <c r="C89" s="19" t="s">
        <v>62</v>
      </c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M15" sqref="M15"/>
    </sheetView>
  </sheetViews>
  <sheetFormatPr defaultRowHeight="12.75"/>
  <cols>
    <col min="1" max="1" width="5.28515625" customWidth="1"/>
    <col min="2" max="2" width="6.28515625" customWidth="1"/>
    <col min="3" max="3" width="9.85546875" customWidth="1"/>
    <col min="4" max="4" width="6.85546875" customWidth="1"/>
    <col min="6" max="6" width="10.85546875" customWidth="1"/>
    <col min="7" max="7" width="15.28515625" customWidth="1"/>
    <col min="10" max="10" width="11" customWidth="1"/>
  </cols>
  <sheetData>
    <row r="1" spans="1:9">
      <c r="A1" t="s">
        <v>48</v>
      </c>
    </row>
    <row r="3" spans="1:9">
      <c r="B3" t="s">
        <v>29</v>
      </c>
      <c r="I3" t="s">
        <v>18</v>
      </c>
    </row>
    <row r="4" spans="1:9">
      <c r="B4" t="s">
        <v>42</v>
      </c>
      <c r="H4" t="s">
        <v>34</v>
      </c>
      <c r="I4">
        <v>1001</v>
      </c>
    </row>
    <row r="5" spans="1:9">
      <c r="B5" t="s">
        <v>19</v>
      </c>
      <c r="E5" t="s">
        <v>21</v>
      </c>
      <c r="G5" s="2">
        <f>45000/3</f>
        <v>15000</v>
      </c>
    </row>
    <row r="6" spans="1:9">
      <c r="B6" t="s">
        <v>20</v>
      </c>
      <c r="E6" t="s">
        <v>43</v>
      </c>
    </row>
    <row r="7" spans="1:9">
      <c r="C7" t="s">
        <v>18</v>
      </c>
    </row>
    <row r="8" spans="1:9">
      <c r="B8" t="s">
        <v>22</v>
      </c>
      <c r="C8">
        <v>1333</v>
      </c>
      <c r="E8" t="s">
        <v>27</v>
      </c>
      <c r="G8" s="2">
        <f>0.7*50000</f>
        <v>35000</v>
      </c>
      <c r="H8" t="s">
        <v>24</v>
      </c>
    </row>
    <row r="9" spans="1:9">
      <c r="B9" t="s">
        <v>35</v>
      </c>
    </row>
    <row r="10" spans="1:9">
      <c r="G10" t="s">
        <v>46</v>
      </c>
    </row>
    <row r="11" spans="1:9">
      <c r="B11" t="s">
        <v>23</v>
      </c>
      <c r="G11" s="3">
        <f>50000-750-2400/3-0.25*(750*12+360+640+1800)</f>
        <v>45500</v>
      </c>
      <c r="H11" t="s">
        <v>25</v>
      </c>
    </row>
    <row r="12" spans="1:9">
      <c r="D12" t="s">
        <v>28</v>
      </c>
    </row>
    <row r="13" spans="1:9">
      <c r="D13" t="s">
        <v>26</v>
      </c>
    </row>
    <row r="15" spans="1:9">
      <c r="B15" t="s">
        <v>30</v>
      </c>
      <c r="E15" t="s">
        <v>18</v>
      </c>
    </row>
    <row r="16" spans="1:9">
      <c r="B16" t="s">
        <v>2</v>
      </c>
      <c r="C16" t="s">
        <v>36</v>
      </c>
      <c r="E16">
        <v>1329</v>
      </c>
    </row>
    <row r="18" spans="3:10">
      <c r="C18" t="s">
        <v>31</v>
      </c>
      <c r="G18" s="2">
        <f>5000-6000-250-500-100-800</f>
        <v>-2650</v>
      </c>
    </row>
    <row r="19" spans="3:10">
      <c r="H19" t="s">
        <v>2</v>
      </c>
      <c r="J19" s="6" t="s">
        <v>2</v>
      </c>
    </row>
    <row r="20" spans="3:10">
      <c r="C20" t="s">
        <v>50</v>
      </c>
      <c r="G20" s="4">
        <f>5000*0.7</f>
        <v>3500</v>
      </c>
      <c r="H20" t="s">
        <v>32</v>
      </c>
      <c r="J20" s="1" t="s">
        <v>2</v>
      </c>
    </row>
    <row r="21" spans="3:10">
      <c r="C21" t="s">
        <v>33</v>
      </c>
    </row>
    <row r="22" spans="3:10">
      <c r="E22" t="s">
        <v>18</v>
      </c>
    </row>
    <row r="23" spans="3:10">
      <c r="C23" t="s">
        <v>37</v>
      </c>
      <c r="E23">
        <v>2013</v>
      </c>
    </row>
    <row r="25" spans="3:10">
      <c r="C25" t="s">
        <v>38</v>
      </c>
    </row>
    <row r="26" spans="3:10">
      <c r="C26" t="s">
        <v>44</v>
      </c>
    </row>
    <row r="27" spans="3:10">
      <c r="C27" t="s">
        <v>45</v>
      </c>
    </row>
    <row r="29" spans="3:10">
      <c r="C29" t="s">
        <v>39</v>
      </c>
    </row>
    <row r="30" spans="3:10">
      <c r="C30" t="s">
        <v>40</v>
      </c>
      <c r="G30" s="5">
        <f>G5+G8+G18</f>
        <v>47350</v>
      </c>
    </row>
    <row r="32" spans="3:10">
      <c r="C32" t="s">
        <v>41</v>
      </c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Folha1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janeiro</dc:creator>
  <cp:lastModifiedBy>luj</cp:lastModifiedBy>
  <cp:lastPrinted>2012-03-28T13:02:15Z</cp:lastPrinted>
  <dcterms:created xsi:type="dcterms:W3CDTF">2004-09-28T13:11:33Z</dcterms:created>
  <dcterms:modified xsi:type="dcterms:W3CDTF">2012-03-29T16:39:09Z</dcterms:modified>
</cp:coreProperties>
</file>